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診断（30店舗の壁）" sheetId="2" state="visible" r:id="rId2"/>
    <sheet xmlns:r="http://schemas.openxmlformats.org/officeDocument/2006/relationships" name="スコアサマリー" sheetId="3" state="visible" r:id="rId3"/>
    <sheet xmlns:r="http://schemas.openxmlformats.org/officeDocument/2006/relationships" name="店長パイプライン" sheetId="4" state="visible" r:id="rId4"/>
    <sheet xmlns:r="http://schemas.openxmlformats.org/officeDocument/2006/relationships" name="SV臨店KPIシート" sheetId="5" state="visible" r:id="rId5"/>
    <sheet xmlns:r="http://schemas.openxmlformats.org/officeDocument/2006/relationships" name="Action Pla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游ゴシック"/>
      <b val="1"/>
      <color rgb="006B5B3D"/>
      <sz val="16"/>
    </font>
    <font>
      <name val="游ゴシック"/>
      <b val="1"/>
      <color rgb="00C94B3D"/>
      <sz val="11"/>
    </font>
    <font>
      <name val="游ゴシック"/>
      <b val="1"/>
      <color rgb="00FFFFFF"/>
      <sz val="12"/>
    </font>
    <font>
      <name val="游ゴシック"/>
      <b val="1"/>
      <color rgb="001A1A1A"/>
      <sz val="11"/>
    </font>
    <font>
      <name val="游ゴシック"/>
      <color rgb="001A1A1A"/>
      <sz val="11"/>
    </font>
    <font>
      <name val="游ゴシック"/>
      <color rgb="006B5B3D"/>
      <sz val="9"/>
    </font>
    <font>
      <name val="游ゴシック"/>
      <b val="1"/>
      <color rgb="006B5B3D"/>
      <sz val="14"/>
    </font>
    <font>
      <name val="游ゴシック"/>
      <color rgb="006B5B3D"/>
      <sz val="10"/>
    </font>
    <font>
      <name val="游ゴシック"/>
      <b val="1"/>
      <color rgb="00FFFFFF"/>
      <sz val="11"/>
    </font>
    <font>
      <name val="游ゴシック"/>
      <b val="1"/>
      <color rgb="001A1A1A"/>
      <sz val="12"/>
    </font>
    <font>
      <name val="游ゴシック"/>
      <b val="1"/>
      <color rgb="006B5B3D"/>
      <sz val="11"/>
    </font>
    <font>
      <name val="游ゴシック"/>
      <b val="1"/>
      <color rgb="001A1A1A"/>
      <sz val="14"/>
    </font>
    <font>
      <name val="游ゴシック"/>
      <b val="1"/>
      <color rgb="00C94B3D"/>
      <sz val="14"/>
    </font>
    <font>
      <name val="游ゴシック"/>
      <b val="1"/>
      <color rgb="00FFFFFF"/>
      <sz val="13"/>
    </font>
    <font>
      <name val="游ゴシック"/>
      <b val="1"/>
      <color rgb="00C94B3D"/>
      <sz val="10"/>
    </font>
  </fonts>
  <fills count="7">
    <fill>
      <patternFill/>
    </fill>
    <fill>
      <patternFill patternType="gray125"/>
    </fill>
    <fill>
      <patternFill patternType="solid">
        <fgColor rgb="006B5B3D"/>
        <bgColor rgb="006B5B3D"/>
      </patternFill>
    </fill>
    <fill>
      <patternFill patternType="solid">
        <fgColor rgb="00D4A94A"/>
        <bgColor rgb="00D4A94A"/>
      </patternFill>
    </fill>
    <fill>
      <patternFill patternType="solid">
        <fgColor rgb="00F8F3E4"/>
        <bgColor rgb="00F8F3E4"/>
      </patternFill>
    </fill>
    <fill>
      <patternFill patternType="solid">
        <fgColor rgb="00FFFFFF"/>
        <bgColor rgb="00FFFFFF"/>
      </patternFill>
    </fill>
    <fill>
      <patternFill patternType="solid">
        <fgColor rgb="00F0DFA8"/>
        <bgColor rgb="00F0DFA8"/>
      </patternFill>
    </fill>
  </fills>
  <borders count="2">
    <border>
      <left/>
      <right/>
      <top/>
      <bottom/>
      <diagonal/>
    </border>
    <border>
      <left style="thin">
        <color rgb="006B5B3D"/>
      </left>
      <right style="thin">
        <color rgb="006B5B3D"/>
      </right>
      <top style="thin">
        <color rgb="006B5B3D"/>
      </top>
      <bottom style="thin">
        <color rgb="006B5B3D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/>
    </xf>
    <xf numFmtId="0" fontId="0" fillId="4" borderId="1" pivotButton="0" quotePrefix="0" xfId="0"/>
    <xf numFmtId="0" fontId="8" fillId="4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center" vertical="center" wrapText="1"/>
    </xf>
    <xf numFmtId="0" fontId="14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5軸レーダー（10点満点）</a:t>
            </a:r>
          </a:p>
        </rich>
      </tx>
    </title>
    <plotArea>
      <radarChart>
        <radarStyle val="filled"/>
        <ser>
          <idx val="0"/>
          <order val="0"/>
          <tx>
            <strRef>
              <f>'スコアサマリー'!B4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'スコアサマリー'!$A$5:$A$9</f>
            </numRef>
          </cat>
          <val>
            <numRef>
              <f>'スコアサマリー'!$B$5:$B$9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18" customWidth="1" min="3" max="3"/>
    <col width="26" customWidth="1" min="4" max="4"/>
    <col width="4" customWidth="1" min="5" max="5"/>
    <col width="4" customWidth="1" min="6" max="6"/>
  </cols>
  <sheetData>
    <row r="2" ht="32" customHeight="1">
      <c r="B2" s="1" t="inlineStr">
        <is>
          <t>多店舗飲食 壁突破診断キット／30店舗の壁 診断＆実践シート</t>
        </is>
      </c>
    </row>
    <row r="3">
      <c r="B3" s="2" t="inlineStr">
        <is>
          <t>対象：15〜40店舗規模の飲食チェーン</t>
        </is>
      </c>
    </row>
    <row r="5" ht="22" customHeight="1">
      <c r="B5" s="3" t="inlineStr">
        <is>
          <t>このシートの使い方（5ステップ）</t>
        </is>
      </c>
      <c r="C5" s="3" t="n"/>
      <c r="D5" s="3" t="n"/>
      <c r="E5" s="3" t="n"/>
    </row>
    <row r="6" ht="22" customHeight="1">
      <c r="B6" s="4" t="inlineStr">
        <is>
          <t>STEP 1</t>
        </is>
      </c>
      <c r="C6" s="5" t="inlineStr">
        <is>
          <t>『診断』シートの10問に、現状スコア1〜5で回答</t>
        </is>
      </c>
    </row>
    <row r="7" ht="22" customHeight="1">
      <c r="B7" s="4" t="inlineStr">
        <is>
          <t>STEP 2</t>
        </is>
      </c>
      <c r="C7" s="5" t="inlineStr">
        <is>
          <t>『スコアサマリー』で軸別スコア・レーダー・優先軸を確認</t>
        </is>
      </c>
    </row>
    <row r="8" ht="22" customHeight="1">
      <c r="B8" s="4" t="inlineStr">
        <is>
          <t>STEP 3</t>
        </is>
      </c>
      <c r="C8" s="5" t="inlineStr">
        <is>
          <t>『本部機能分離表／意思決定プロトコル／店長パイプライン 等』で実践テンプレを埋める</t>
        </is>
      </c>
    </row>
    <row r="9" ht="22" customHeight="1">
      <c r="B9" s="4" t="inlineStr">
        <is>
          <t>STEP 4</t>
        </is>
      </c>
      <c r="C9" s="5" t="inlineStr">
        <is>
          <t>『Action Plan』で30/60/90日のアクションを確定</t>
        </is>
      </c>
    </row>
    <row r="10" ht="22" customHeight="1">
      <c r="B10" s="4" t="inlineStr">
        <is>
          <t>STEP 5</t>
        </is>
      </c>
      <c r="C10" s="5" t="inlineStr">
        <is>
          <t>30日後に再度診断し、スコアの変化を確認</t>
        </is>
      </c>
    </row>
    <row r="12" ht="22" customHeight="1">
      <c r="B12" s="3" t="inlineStr">
        <is>
          <t>診断対象の基本情報</t>
        </is>
      </c>
      <c r="C12" s="3" t="n"/>
      <c r="D12" s="3" t="n"/>
      <c r="E12" s="3" t="n"/>
    </row>
    <row r="13">
      <c r="B13" s="6" t="inlineStr">
        <is>
          <t>商号</t>
        </is>
      </c>
      <c r="C13" s="7" t="n"/>
      <c r="D13" s="6" t="inlineStr">
        <is>
          <t>主業態</t>
        </is>
      </c>
      <c r="E13" s="7" t="n"/>
    </row>
    <row r="14">
      <c r="B14" s="6" t="inlineStr">
        <is>
          <t>代表者</t>
        </is>
      </c>
      <c r="C14" s="7" t="n"/>
      <c r="D14" s="6" t="inlineStr">
        <is>
          <t>診断日</t>
        </is>
      </c>
      <c r="E14" s="7" t="n"/>
    </row>
    <row r="15">
      <c r="B15" s="6" t="inlineStr">
        <is>
          <t>店舗数</t>
        </is>
      </c>
      <c r="C15" s="7" t="n"/>
      <c r="D15" s="6" t="inlineStr">
        <is>
          <t>記入者</t>
        </is>
      </c>
      <c r="E15" s="7" t="n"/>
    </row>
    <row r="18">
      <c r="B18" s="8" t="inlineStr">
        <is>
          <t>(C) 合同会社メシゴト ／ 本キットは無料DL。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54" customWidth="1" min="3" max="3"/>
    <col width="12" customWidth="1" min="4" max="4"/>
    <col width="34" customWidth="1" min="5" max="5"/>
  </cols>
  <sheetData>
    <row r="1" ht="24" customHeight="1">
      <c r="A1" s="9" t="inlineStr">
        <is>
          <t>30店舗の壁：自己診断（10問 / 5段階）</t>
        </is>
      </c>
    </row>
    <row r="2" ht="36" customHeight="1">
      <c r="A2" s="6" t="inlineStr">
        <is>
          <t>このシートの目的：</t>
        </is>
      </c>
      <c r="B2" s="10" t="n"/>
      <c r="C2" s="11" t="inlineStr">
        <is>
          <t>30店舗の壁を突破するための本部・人材・SV・教育・数値の5軸を、1=全くできていない〜5=完璧にできている で自己採点する。</t>
        </is>
      </c>
      <c r="D2" s="10" t="n"/>
      <c r="E2" s="10" t="n"/>
    </row>
    <row r="3" ht="22" customHeight="1">
      <c r="A3" s="12" t="inlineStr">
        <is>
          <t>No</t>
        </is>
      </c>
      <c r="B3" s="12" t="inlineStr">
        <is>
          <t>軸</t>
        </is>
      </c>
      <c r="C3" s="12" t="inlineStr">
        <is>
          <t>問い</t>
        </is>
      </c>
      <c r="D3" s="12" t="inlineStr">
        <is>
          <t>現状スコア(1-5)</t>
        </is>
      </c>
      <c r="E3" s="12" t="inlineStr">
        <is>
          <t>コメント</t>
        </is>
      </c>
    </row>
    <row r="4" ht="34" customHeight="1">
      <c r="A4" s="13" t="n">
        <v>1</v>
      </c>
      <c r="B4" s="14" t="inlineStr">
        <is>
          <t>A. 本部機能</t>
        </is>
      </c>
      <c r="C4" s="14" t="inlineStr">
        <is>
          <t>営業・人事・経理・販促など各機能に専任責任者がアサインされている</t>
        </is>
      </c>
      <c r="D4" s="15" t="n"/>
      <c r="E4" s="7" t="n"/>
    </row>
    <row r="5" ht="34" customHeight="1">
      <c r="A5" s="13" t="n">
        <v>2</v>
      </c>
      <c r="B5" s="14" t="inlineStr">
        <is>
          <t>A. 本部機能</t>
        </is>
      </c>
      <c r="C5" s="14" t="inlineStr">
        <is>
          <t>社長が不在でも日常の意思決定が回る権限委譲ルール（決裁権限表）がある</t>
        </is>
      </c>
      <c r="D5" s="15" t="n"/>
      <c r="E5" s="7" t="n"/>
    </row>
    <row r="6" ht="34" customHeight="1">
      <c r="A6" s="16" t="n">
        <v>3</v>
      </c>
      <c r="B6" s="17" t="inlineStr">
        <is>
          <t>B. 人材供給</t>
        </is>
      </c>
      <c r="C6" s="17" t="inlineStr">
        <is>
          <t>店長への昇格基準が明文化され、候補者パイプラインが可視化されている</t>
        </is>
      </c>
      <c r="D6" s="15" t="n"/>
      <c r="E6" s="7" t="n"/>
    </row>
    <row r="7" ht="34" customHeight="1">
      <c r="A7" s="16" t="n">
        <v>4</v>
      </c>
      <c r="B7" s="17" t="inlineStr">
        <is>
          <t>B. 人材供給</t>
        </is>
      </c>
      <c r="C7" s="17" t="inlineStr">
        <is>
          <t>採用コスト／採用単価／定着率を月次でトラッキングしている</t>
        </is>
      </c>
      <c r="D7" s="15" t="n"/>
      <c r="E7" s="7" t="n"/>
    </row>
    <row r="8" ht="34" customHeight="1">
      <c r="A8" s="13" t="n">
        <v>5</v>
      </c>
      <c r="B8" s="14" t="inlineStr">
        <is>
          <t>C. SV体制</t>
        </is>
      </c>
      <c r="C8" s="14" t="inlineStr">
        <is>
          <t>SV1人あたりの担当店舗数が10店舗以下に保たれている</t>
        </is>
      </c>
      <c r="D8" s="15" t="n"/>
      <c r="E8" s="7" t="n"/>
    </row>
    <row r="9" ht="34" customHeight="1">
      <c r="A9" s="13" t="n">
        <v>6</v>
      </c>
      <c r="B9" s="14" t="inlineStr">
        <is>
          <t>C. SV体制</t>
        </is>
      </c>
      <c r="C9" s="14" t="inlineStr">
        <is>
          <t>SVの臨店頻度・臨店時のアジェンダが標準化され、臨店レポートが蓄積されている</t>
        </is>
      </c>
      <c r="D9" s="15" t="n"/>
      <c r="E9" s="7" t="n"/>
    </row>
    <row r="10" ht="34" customHeight="1">
      <c r="A10" s="16" t="n">
        <v>7</v>
      </c>
      <c r="B10" s="17" t="inlineStr">
        <is>
          <t>D. 教育</t>
        </is>
      </c>
      <c r="C10" s="17" t="inlineStr">
        <is>
          <t>各ポジション（ホール／キッチン／店長）の評価制度が運用されている</t>
        </is>
      </c>
      <c r="D10" s="15" t="n"/>
      <c r="E10" s="7" t="n"/>
    </row>
    <row r="11" ht="34" customHeight="1">
      <c r="A11" s="16" t="n">
        <v>8</v>
      </c>
      <c r="B11" s="17" t="inlineStr">
        <is>
          <t>D. 教育</t>
        </is>
      </c>
      <c r="C11" s="17" t="inlineStr">
        <is>
          <t>eラーニングや動画マニュアルなど、自習で学べる仕組みが整備されている</t>
        </is>
      </c>
      <c r="D11" s="15" t="n"/>
      <c r="E11" s="7" t="n"/>
    </row>
    <row r="12" ht="34" customHeight="1">
      <c r="A12" s="13" t="n">
        <v>9</v>
      </c>
      <c r="B12" s="14" t="inlineStr">
        <is>
          <t>E. 数値管理</t>
        </is>
      </c>
      <c r="C12" s="14" t="inlineStr">
        <is>
          <t>全店舗の日次P/Lが翌営業日には確認できる仕組みがある</t>
        </is>
      </c>
      <c r="D12" s="15" t="n"/>
      <c r="E12" s="7" t="n"/>
    </row>
    <row r="13" ht="34" customHeight="1">
      <c r="A13" s="13" t="n">
        <v>10</v>
      </c>
      <c r="B13" s="14" t="inlineStr">
        <is>
          <t>E. 数値管理</t>
        </is>
      </c>
      <c r="C13" s="14" t="inlineStr">
        <is>
          <t>KPIツリー（売上→客数×客単価、粗利→原価・人件費）を設計し、目標進捗を追える</t>
        </is>
      </c>
      <c r="D13" s="15" t="n"/>
      <c r="E13" s="7" t="n"/>
    </row>
    <row r="15">
      <c r="B15" s="6" t="inlineStr">
        <is>
          <t>小計</t>
        </is>
      </c>
      <c r="C15" s="6" t="inlineStr">
        <is>
          <t>（合計 / 50点満点）</t>
        </is>
      </c>
      <c r="D15" s="18">
        <f>SUM(D4:D13)</f>
        <v/>
      </c>
      <c r="E15" s="19">
        <f>TEXT(D15/50,"0.0%") &amp; "（50点満点換算）"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0" t="inlineStr">
        <is>
          <t>スコアサマリー（このフェーズ5軸）</t>
        </is>
      </c>
    </row>
    <row r="2">
      <c r="A2" s="21" t="inlineStr">
        <is>
          <t>診断シートの現状スコアを元に、5軸の合計点と100点換算を自動集計。最も低い軸が優先改善領域です。</t>
        </is>
      </c>
    </row>
    <row r="4">
      <c r="A4" s="12" t="inlineStr">
        <is>
          <t>軸</t>
        </is>
      </c>
      <c r="B4" s="12" t="inlineStr">
        <is>
          <t>合計(10点満点)</t>
        </is>
      </c>
      <c r="C4" s="12" t="inlineStr">
        <is>
          <t>100点換算</t>
        </is>
      </c>
      <c r="D4" s="12" t="inlineStr">
        <is>
          <t>判定</t>
        </is>
      </c>
    </row>
    <row r="5" ht="22" customHeight="1">
      <c r="A5" s="17" t="inlineStr">
        <is>
          <t>A. 本部機能</t>
        </is>
      </c>
      <c r="B5" s="15">
        <f>IFERROR('診断（30店舗の壁）'!D4+'診断（30店舗の壁）'!D5,0)</f>
        <v/>
      </c>
      <c r="C5" s="15">
        <f>ROUND(B5/10*100,0)</f>
        <v/>
      </c>
      <c r="D5" s="15">
        <f>IF(C5&gt;=80,"維持",IF(C5&gt;=60,"要改善","最優先"))</f>
        <v/>
      </c>
    </row>
    <row r="6" ht="22" customHeight="1">
      <c r="A6" s="17" t="inlineStr">
        <is>
          <t>B. 人材供給</t>
        </is>
      </c>
      <c r="B6" s="15">
        <f>IFERROR('診断（30店舗の壁）'!D6+'診断（30店舗の壁）'!D7,0)</f>
        <v/>
      </c>
      <c r="C6" s="15">
        <f>ROUND(B6/10*100,0)</f>
        <v/>
      </c>
      <c r="D6" s="15">
        <f>IF(C6&gt;=80,"維持",IF(C6&gt;=60,"要改善","最優先"))</f>
        <v/>
      </c>
    </row>
    <row r="7" ht="22" customHeight="1">
      <c r="A7" s="17" t="inlineStr">
        <is>
          <t>C. SV体制</t>
        </is>
      </c>
      <c r="B7" s="15">
        <f>IFERROR('診断（30店舗の壁）'!D8+'診断（30店舗の壁）'!D9,0)</f>
        <v/>
      </c>
      <c r="C7" s="15">
        <f>ROUND(B7/10*100,0)</f>
        <v/>
      </c>
      <c r="D7" s="15">
        <f>IF(C7&gt;=80,"維持",IF(C7&gt;=60,"要改善","最優先"))</f>
        <v/>
      </c>
    </row>
    <row r="8" ht="22" customHeight="1">
      <c r="A8" s="17" t="inlineStr">
        <is>
          <t>D. 教育</t>
        </is>
      </c>
      <c r="B8" s="15">
        <f>IFERROR('診断（30店舗の壁）'!D10+'診断（30店舗の壁）'!D11,0)</f>
        <v/>
      </c>
      <c r="C8" s="15">
        <f>ROUND(B8/10*100,0)</f>
        <v/>
      </c>
      <c r="D8" s="15">
        <f>IF(C8&gt;=80,"維持",IF(C8&gt;=60,"要改善","最優先"))</f>
        <v/>
      </c>
    </row>
    <row r="9" ht="22" customHeight="1">
      <c r="A9" s="17" t="inlineStr">
        <is>
          <t>E. 数値管理</t>
        </is>
      </c>
      <c r="B9" s="15">
        <f>IFERROR('診断（30店舗の壁）'!D12+'診断（30店舗の壁）'!D13,0)</f>
        <v/>
      </c>
      <c r="C9" s="15">
        <f>ROUND(B9/10*100,0)</f>
        <v/>
      </c>
      <c r="D9" s="15">
        <f>IF(C9&gt;=80,"維持",IF(C9&gt;=60,"要改善","最優先"))</f>
        <v/>
      </c>
    </row>
    <row r="10">
      <c r="A10" s="6" t="inlineStr">
        <is>
          <t>フェーズ合計(50点満点)</t>
        </is>
      </c>
      <c r="B10" s="22">
        <f>SUM('診断（30店舗の壁）'!D4:D13)</f>
        <v/>
      </c>
      <c r="C10" s="22">
        <f>ROUND(SUM('診断（30店舗の壁）'!D4:D13)/50*100,0)</f>
        <v/>
      </c>
      <c r="D10" s="23" t="inlineStr"/>
    </row>
    <row r="13">
      <c r="A13" s="24" t="inlineStr">
        <is>
          <t>優先軸ランキング（100点換算の低い順）</t>
        </is>
      </c>
      <c r="B13" s="24" t="n"/>
      <c r="C13" s="24" t="n"/>
      <c r="D13" s="24" t="n"/>
    </row>
    <row r="14">
      <c r="A14" s="12" t="inlineStr">
        <is>
          <t>順位</t>
        </is>
      </c>
      <c r="B14" s="12" t="inlineStr">
        <is>
          <t>軸</t>
        </is>
      </c>
      <c r="C14" s="12" t="inlineStr">
        <is>
          <t>100点換算</t>
        </is>
      </c>
      <c r="D14" s="12" t="inlineStr">
        <is>
          <t>判定</t>
        </is>
      </c>
    </row>
    <row r="15">
      <c r="A15" s="16" t="inlineStr">
        <is>
          <t>第1位</t>
        </is>
      </c>
      <c r="B15" s="17">
        <f>INDEX($A$5:$A$9,MATCH(SMALL($C$5:$C$9,1),$C$5:$C$9,0))</f>
        <v/>
      </c>
      <c r="C15" s="16">
        <f>SMALL($C$5:$C$9,1)</f>
        <v/>
      </c>
      <c r="D15" s="25">
        <f>IF(C15&gt;=80,"維持",IF(C15&gt;=60,"要改善","最優先"))</f>
        <v/>
      </c>
    </row>
    <row r="16">
      <c r="A16" s="15" t="inlineStr">
        <is>
          <t>第2位</t>
        </is>
      </c>
      <c r="B16" s="7">
        <f>INDEX($A$5:$A$9,MATCH(SMALL($C$5:$C$9,2),$C$5:$C$9,0))</f>
        <v/>
      </c>
      <c r="C16" s="15">
        <f>SMALL($C$5:$C$9,2)</f>
        <v/>
      </c>
      <c r="D16" s="15">
        <f>IF(C16&gt;=80,"維持",IF(C16&gt;=60,"要改善","最優先"))</f>
        <v/>
      </c>
    </row>
    <row r="17">
      <c r="A17" s="15" t="inlineStr">
        <is>
          <t>第3位</t>
        </is>
      </c>
      <c r="B17" s="7">
        <f>INDEX($A$5:$A$9,MATCH(SMALL($C$5:$C$9,3),$C$5:$C$9,0))</f>
        <v/>
      </c>
      <c r="C17" s="15">
        <f>SMALL($C$5:$C$9,3)</f>
        <v/>
      </c>
      <c r="D17" s="15">
        <f>IF(C17&gt;=80,"維持",IF(C17&gt;=60,"要改善","最優先"))</f>
        <v/>
      </c>
    </row>
    <row r="18">
      <c r="A18" s="15" t="inlineStr">
        <is>
          <t>第4位</t>
        </is>
      </c>
      <c r="B18" s="7">
        <f>INDEX($A$5:$A$9,MATCH(SMALL($C$5:$C$9,4),$C$5:$C$9,0))</f>
        <v/>
      </c>
      <c r="C18" s="15">
        <f>SMALL($C$5:$C$9,4)</f>
        <v/>
      </c>
      <c r="D18" s="15">
        <f>IF(C18&gt;=80,"維持",IF(C18&gt;=60,"要改善","最優先"))</f>
        <v/>
      </c>
    </row>
    <row r="19">
      <c r="A19" s="15" t="inlineStr">
        <is>
          <t>第5位</t>
        </is>
      </c>
      <c r="B19" s="7">
        <f>INDEX($A$5:$A$9,MATCH(SMALL($C$5:$C$9,5),$C$5:$C$9,0))</f>
        <v/>
      </c>
      <c r="C19" s="15">
        <f>SMALL($C$5:$C$9,5)</f>
        <v/>
      </c>
      <c r="D19" s="15">
        <f>IF(C19&gt;=80,"維持",IF(C19&gt;=60,"要改善","最優先"))</f>
        <v/>
      </c>
    </row>
    <row r="22">
      <c r="A22" s="24" t="inlineStr">
        <is>
          <t>総合スコア</t>
        </is>
      </c>
      <c r="B22" s="24" t="n"/>
      <c r="C22" s="24" t="n"/>
      <c r="D22" s="24" t="n"/>
    </row>
    <row r="23">
      <c r="A23" s="6" t="inlineStr">
        <is>
          <t>合計</t>
        </is>
      </c>
      <c r="B23" s="26">
        <f>SUM('診断（30店舗の壁）'!D4:D13)</f>
        <v/>
      </c>
      <c r="C23" s="27" t="inlineStr">
        <is>
          <t>/ 50点満点</t>
        </is>
      </c>
    </row>
    <row r="24">
      <c r="A24" s="6" t="inlineStr">
        <is>
          <t>100点換算</t>
        </is>
      </c>
      <c r="B24" s="28">
        <f>ROUND(SUM('診断（30店舗の壁）'!D4:D13)/50*100,0)</f>
        <v/>
      </c>
      <c r="C24" s="27" t="inlineStr">
        <is>
          <t>点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68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24" customWidth="1" min="4" max="4"/>
    <col width="30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1" ht="26" customHeight="1">
      <c r="A1" s="29" t="inlineStr">
        <is>
          <t>▼ 候補者リスト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  <c r="K1" s="29" t="n"/>
    </row>
    <row r="2">
      <c r="A2" s="11" t="inlineStr">
        <is>
          <t>【目的】店長候補を見える化し、必要数を逆算する</t>
        </is>
      </c>
    </row>
    <row r="3">
      <c r="A3" s="11" t="inlineStr">
        <is>
          <t>【使い方】候補者ごとにレディネス5段階を付けて、育成計画を紐付ける</t>
        </is>
      </c>
    </row>
    <row r="4">
      <c r="A4" s="11" t="inlineStr">
        <is>
          <t>【所要時間】初回60分 / 月次更新15分</t>
        </is>
      </c>
    </row>
    <row r="6">
      <c r="A6" s="30" t="inlineStr">
        <is>
          <t>店長候補リスト</t>
        </is>
      </c>
    </row>
    <row r="8">
      <c r="A8" s="22" t="inlineStr">
        <is>
          <t>氏名</t>
        </is>
      </c>
      <c r="B8" s="22" t="inlineStr">
        <is>
          <t>所属店</t>
        </is>
      </c>
      <c r="C8" s="22" t="inlineStr">
        <is>
          <t>現職</t>
        </is>
      </c>
      <c r="D8" s="22" t="inlineStr">
        <is>
          <t>店長レディネス(1-5)</t>
        </is>
      </c>
      <c r="E8" s="22" t="inlineStr">
        <is>
          <t>次ステップ</t>
        </is>
      </c>
      <c r="F8" s="22" t="inlineStr">
        <is>
          <t>育成担当</t>
        </is>
      </c>
      <c r="G8" s="22" t="inlineStr">
        <is>
          <t>想定昇格時期</t>
        </is>
      </c>
    </row>
    <row r="25" ht="26" customHeight="1">
      <c r="A25" s="29" t="inlineStr">
        <is>
          <t>▼ 必要数算定</t>
        </is>
      </c>
      <c r="B25" s="29" t="n"/>
      <c r="C25" s="29" t="n"/>
      <c r="D25" s="29" t="n"/>
      <c r="E25" s="29" t="n"/>
      <c r="F25" s="29" t="n"/>
      <c r="G25" s="29" t="n"/>
      <c r="H25" s="29" t="n"/>
      <c r="I25" s="29" t="n"/>
      <c r="J25" s="29" t="n"/>
      <c r="K25" s="29" t="n"/>
    </row>
    <row r="26">
      <c r="A26" s="11" t="inlineStr">
        <is>
          <t>【目的】既存+退職リスク+新規出店から必要補充数を算定</t>
        </is>
      </c>
    </row>
    <row r="27">
      <c r="A27" s="11" t="inlineStr">
        <is>
          <t>【使い方】数値を入れると自動計算。退職率は業界平均目安15-25%</t>
        </is>
      </c>
    </row>
    <row r="28">
      <c r="A28" s="11" t="inlineStr">
        <is>
          <t>【所要時間】20分</t>
        </is>
      </c>
    </row>
    <row r="30">
      <c r="A30" s="30" t="inlineStr">
        <is>
          <t>必要数算定 (自動計算)</t>
        </is>
      </c>
    </row>
    <row r="32">
      <c r="A32" s="22" t="inlineStr">
        <is>
          <t>項目</t>
        </is>
      </c>
      <c r="B32" s="22" t="inlineStr">
        <is>
          <t>数値</t>
        </is>
      </c>
    </row>
    <row r="33">
      <c r="A33" s="17" t="inlineStr">
        <is>
          <t>既存店長数</t>
        </is>
      </c>
      <c r="B33" s="7" t="n">
        <v>0</v>
      </c>
    </row>
    <row r="34">
      <c r="A34" s="17" t="inlineStr">
        <is>
          <t>退職リスク率(%)</t>
        </is>
      </c>
      <c r="B34" s="7" t="n">
        <v>20</v>
      </c>
    </row>
    <row r="35">
      <c r="A35" s="17" t="inlineStr">
        <is>
          <t>退職想定数(自動)</t>
        </is>
      </c>
      <c r="B35" s="7">
        <f>B8*B9/100</f>
        <v/>
      </c>
    </row>
    <row r="36">
      <c r="A36" s="17" t="inlineStr">
        <is>
          <t>新規出店計画(向こう12ヶ月)</t>
        </is>
      </c>
      <c r="B36" s="7" t="n">
        <v>0</v>
      </c>
    </row>
    <row r="37">
      <c r="A37" s="17" t="inlineStr">
        <is>
          <t>新規出店に必要な店長数(自動)</t>
        </is>
      </c>
      <c r="B37" s="7">
        <f>B11</f>
        <v/>
      </c>
    </row>
    <row r="38">
      <c r="A38" s="17" t="inlineStr">
        <is>
          <t>必要補充数合計(自動)</t>
        </is>
      </c>
      <c r="B38" s="7">
        <f>B10+B12</f>
        <v/>
      </c>
    </row>
    <row r="39">
      <c r="A39" s="17" t="inlineStr">
        <is>
          <t>現在の候補者数(レディネス4-5)</t>
        </is>
      </c>
      <c r="B39" s="7" t="n">
        <v>0</v>
      </c>
    </row>
    <row r="40">
      <c r="A40" s="17" t="inlineStr">
        <is>
          <t>ギャップ(自動)</t>
        </is>
      </c>
      <c r="B40" s="7">
        <f>B13-B14</f>
        <v/>
      </c>
    </row>
    <row r="42" ht="26" customHeight="1">
      <c r="A42" s="29" t="inlineStr">
        <is>
          <t>▼ 育成ステージ</t>
        </is>
      </c>
      <c r="B42" s="29" t="n"/>
      <c r="C42" s="29" t="n"/>
      <c r="D42" s="29" t="n"/>
      <c r="E42" s="29" t="n"/>
      <c r="F42" s="29" t="n"/>
      <c r="G42" s="29" t="n"/>
      <c r="H42" s="29" t="n"/>
      <c r="I42" s="29" t="n"/>
      <c r="J42" s="29" t="n"/>
      <c r="K42" s="29" t="n"/>
    </row>
    <row r="43">
      <c r="A43" s="11" t="inlineStr">
        <is>
          <t>【目的】店長昇格までの5ステージの要件を定義</t>
        </is>
      </c>
    </row>
    <row r="44">
      <c r="A44" s="11" t="inlineStr">
        <is>
          <t>【使い方】各ステージで求められるスキル・経験・判断基準を明記</t>
        </is>
      </c>
    </row>
    <row r="45">
      <c r="A45" s="11" t="inlineStr">
        <is>
          <t>【所要時間】45分</t>
        </is>
      </c>
    </row>
    <row r="47">
      <c r="A47" s="30" t="inlineStr">
        <is>
          <t>育成ステージ定義 (1-5)</t>
        </is>
      </c>
    </row>
    <row r="49">
      <c r="A49" s="22" t="inlineStr">
        <is>
          <t>ステージ</t>
        </is>
      </c>
      <c r="B49" s="22" t="inlineStr">
        <is>
          <t>役割名</t>
        </is>
      </c>
      <c r="C49" s="22" t="inlineStr">
        <is>
          <t>必要経験</t>
        </is>
      </c>
      <c r="D49" s="22" t="inlineStr">
        <is>
          <t>必要スキル</t>
        </is>
      </c>
      <c r="E49" s="22" t="inlineStr">
        <is>
          <t>判断基準(昇格条件)</t>
        </is>
      </c>
    </row>
    <row r="50">
      <c r="A50" s="17" t="inlineStr">
        <is>
          <t>1</t>
        </is>
      </c>
      <c r="B50" s="7" t="inlineStr">
        <is>
          <t>サブ(一般社員)</t>
        </is>
      </c>
      <c r="C50" s="7" t="inlineStr">
        <is>
          <t>入社-半年</t>
        </is>
      </c>
      <c r="D50" s="7" t="inlineStr">
        <is>
          <t>基本オペ・接客</t>
        </is>
      </c>
      <c r="E50" s="7" t="inlineStr">
        <is>
          <t>OJT完了・日次運営可</t>
        </is>
      </c>
    </row>
    <row r="51">
      <c r="A51" s="17" t="inlineStr">
        <is>
          <t>2</t>
        </is>
      </c>
      <c r="B51" s="7" t="inlineStr">
        <is>
          <t>準店長</t>
        </is>
      </c>
      <c r="C51" s="7" t="inlineStr">
        <is>
          <t>半年-1年</t>
        </is>
      </c>
      <c r="D51" s="7" t="inlineStr">
        <is>
          <t>シフト作成・発注</t>
        </is>
      </c>
      <c r="E51" s="7" t="inlineStr">
        <is>
          <t>店長不在時の代行可</t>
        </is>
      </c>
    </row>
    <row r="52">
      <c r="A52" s="17" t="inlineStr">
        <is>
          <t>3</t>
        </is>
      </c>
      <c r="B52" s="7" t="inlineStr">
        <is>
          <t>店長補佐</t>
        </is>
      </c>
      <c r="C52" s="7" t="inlineStr">
        <is>
          <t>1-2年</t>
        </is>
      </c>
      <c r="D52" s="7" t="inlineStr">
        <is>
          <t>数値管理・部下指導</t>
        </is>
      </c>
      <c r="E52" s="7" t="inlineStr">
        <is>
          <t>単独で月次PL責任可</t>
        </is>
      </c>
    </row>
    <row r="53">
      <c r="A53" s="17" t="inlineStr">
        <is>
          <t>4</t>
        </is>
      </c>
      <c r="B53" s="7" t="inlineStr">
        <is>
          <t>新店店長</t>
        </is>
      </c>
      <c r="C53" s="7" t="inlineStr">
        <is>
          <t>2-3年</t>
        </is>
      </c>
      <c r="D53" s="7" t="inlineStr">
        <is>
          <t>新店立上げ・採用</t>
        </is>
      </c>
      <c r="E53" s="7" t="inlineStr">
        <is>
          <t>新店を黒字化できる</t>
        </is>
      </c>
    </row>
    <row r="54">
      <c r="A54" s="17" t="inlineStr">
        <is>
          <t>5</t>
        </is>
      </c>
      <c r="B54" s="7" t="inlineStr">
        <is>
          <t>エース店長</t>
        </is>
      </c>
      <c r="C54" s="7" t="inlineStr">
        <is>
          <t>3年以上</t>
        </is>
      </c>
      <c r="D54" s="7" t="inlineStr">
        <is>
          <t>SV育成・複数店管理</t>
        </is>
      </c>
      <c r="E54" s="7" t="inlineStr">
        <is>
          <t>SV/エリマネ候補</t>
        </is>
      </c>
    </row>
    <row r="56" ht="26" customHeight="1">
      <c r="A56" s="29" t="inlineStr">
        <is>
          <t>▼ 記入例</t>
        </is>
      </c>
      <c r="B56" s="29" t="n"/>
      <c r="C56" s="29" t="n"/>
      <c r="D56" s="29" t="n"/>
      <c r="E56" s="29" t="n"/>
      <c r="F56" s="29" t="n"/>
      <c r="G56" s="29" t="n"/>
      <c r="H56" s="29" t="n"/>
      <c r="I56" s="29" t="n"/>
      <c r="J56" s="29" t="n"/>
      <c r="K56" s="29" t="n"/>
    </row>
    <row r="57">
      <c r="A57" s="11" t="inlineStr">
        <is>
          <t>【目的】30店舗規模の典型例</t>
        </is>
      </c>
    </row>
    <row r="58">
      <c r="A58" s="11" t="inlineStr">
        <is>
          <t>【使い方】自社の叩き台として使用</t>
        </is>
      </c>
    </row>
    <row r="59">
      <c r="A59" s="11" t="inlineStr">
        <is>
          <t>【所要時間】参考5分</t>
        </is>
      </c>
    </row>
    <row r="61">
      <c r="A61" s="30" t="inlineStr">
        <is>
          <t>記入例：候補者リスト</t>
        </is>
      </c>
    </row>
    <row r="63">
      <c r="A63" s="22" t="inlineStr">
        <is>
          <t>氏名</t>
        </is>
      </c>
      <c r="B63" s="22" t="inlineStr">
        <is>
          <t>所属店</t>
        </is>
      </c>
      <c r="C63" s="22" t="inlineStr">
        <is>
          <t>現職</t>
        </is>
      </c>
      <c r="D63" s="22" t="inlineStr">
        <is>
          <t>店長レディネス(1-5)</t>
        </is>
      </c>
      <c r="E63" s="22" t="inlineStr">
        <is>
          <t>次ステップ</t>
        </is>
      </c>
      <c r="F63" s="22" t="inlineStr">
        <is>
          <t>育成担当</t>
        </is>
      </c>
      <c r="G63" s="22" t="inlineStr">
        <is>
          <t>想定昇格時期</t>
        </is>
      </c>
    </row>
    <row r="64">
      <c r="A64" s="17" t="inlineStr">
        <is>
          <t>田中太郎</t>
        </is>
      </c>
      <c r="B64" s="7" t="inlineStr">
        <is>
          <t>新宿店</t>
        </is>
      </c>
      <c r="C64" s="7" t="inlineStr">
        <is>
          <t>準店長</t>
        </is>
      </c>
      <c r="D64" s="7" t="n">
        <v>4</v>
      </c>
      <c r="E64" s="7" t="inlineStr">
        <is>
          <t>新店立上げ同行</t>
        </is>
      </c>
      <c r="F64" s="7" t="inlineStr">
        <is>
          <t>SV鈴木</t>
        </is>
      </c>
      <c r="G64" s="7" t="inlineStr">
        <is>
          <t>2026/10</t>
        </is>
      </c>
    </row>
    <row r="65">
      <c r="A65" s="17" t="inlineStr">
        <is>
          <t>山田花子</t>
        </is>
      </c>
      <c r="B65" s="7" t="inlineStr">
        <is>
          <t>渋谷店</t>
        </is>
      </c>
      <c r="C65" s="7" t="inlineStr">
        <is>
          <t>店長補佐</t>
        </is>
      </c>
      <c r="D65" s="7" t="n">
        <v>3</v>
      </c>
      <c r="E65" s="7" t="inlineStr">
        <is>
          <t>PL単独運営2ヶ月</t>
        </is>
      </c>
      <c r="F65" s="7" t="inlineStr">
        <is>
          <t>店長伊藤</t>
        </is>
      </c>
      <c r="G65" s="7" t="inlineStr">
        <is>
          <t>2027/01</t>
        </is>
      </c>
    </row>
    <row r="66">
      <c r="A66" s="17" t="inlineStr">
        <is>
          <t>佐藤健</t>
        </is>
      </c>
      <c r="B66" s="7" t="inlineStr">
        <is>
          <t>池袋店</t>
        </is>
      </c>
      <c r="C66" s="7" t="inlineStr">
        <is>
          <t>サブ</t>
        </is>
      </c>
      <c r="D66" s="7" t="n">
        <v>2</v>
      </c>
      <c r="E66" s="7" t="inlineStr">
        <is>
          <t>シフト作成訓練</t>
        </is>
      </c>
      <c r="F66" s="7" t="inlineStr">
        <is>
          <t>店長高橋</t>
        </is>
      </c>
      <c r="G66" s="7" t="inlineStr">
        <is>
          <t>2027/06</t>
        </is>
      </c>
    </row>
    <row r="67">
      <c r="A67" s="17" t="inlineStr">
        <is>
          <t>鈴木翔</t>
        </is>
      </c>
      <c r="B67" s="7" t="inlineStr">
        <is>
          <t>銀座店</t>
        </is>
      </c>
      <c r="C67" s="7" t="inlineStr">
        <is>
          <t>店長補佐</t>
        </is>
      </c>
      <c r="D67" s="7" t="n">
        <v>4</v>
      </c>
      <c r="E67" s="7" t="inlineStr">
        <is>
          <t>出店先エリア研修</t>
        </is>
      </c>
      <c r="F67" s="7" t="inlineStr">
        <is>
          <t>社長</t>
        </is>
      </c>
      <c r="G67" s="7" t="inlineStr">
        <is>
          <t>2026/11</t>
        </is>
      </c>
    </row>
    <row r="68">
      <c r="A68" s="17" t="inlineStr">
        <is>
          <t>中村美咲</t>
        </is>
      </c>
      <c r="B68" s="7" t="inlineStr">
        <is>
          <t>上野店</t>
        </is>
      </c>
      <c r="C68" s="7" t="inlineStr">
        <is>
          <t>準店長</t>
        </is>
      </c>
      <c r="D68" s="7" t="n">
        <v>3</v>
      </c>
      <c r="E68" s="7" t="inlineStr">
        <is>
          <t>数値管理強化</t>
        </is>
      </c>
      <c r="F68" s="7" t="inlineStr">
        <is>
          <t>SV鈴木</t>
        </is>
      </c>
      <c r="G68" s="7" t="inlineStr">
        <is>
          <t>2027/03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1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0" customWidth="1" min="8" max="8"/>
    <col width="18" customWidth="1" min="9" max="9"/>
    <col width="18" customWidth="1" min="10" max="10"/>
    <col width="18" customWidth="1" min="11" max="11"/>
  </cols>
  <sheetData>
    <row r="1" ht="26" customHeight="1">
      <c r="A1" s="29" t="inlineStr">
        <is>
          <t>▼ 臨店計画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  <c r="K1" s="29" t="n"/>
    </row>
    <row r="2">
      <c r="A2" s="11" t="inlineStr">
        <is>
          <t>【目的】SVの臨店が成果に繋がるよう、計画と頻度を管理する</t>
        </is>
      </c>
    </row>
    <row r="3">
      <c r="A3" s="11" t="inlineStr">
        <is>
          <t>【使い方】店舗ごとに臨店頻度・前回/次回日を入力。月次で更新</t>
        </is>
      </c>
    </row>
    <row r="4">
      <c r="A4" s="11" t="inlineStr">
        <is>
          <t>【所要時間】初回30分 / 月次更新15分</t>
        </is>
      </c>
    </row>
    <row r="6">
      <c r="A6" s="30" t="inlineStr">
        <is>
          <t>臨店計画</t>
        </is>
      </c>
    </row>
    <row r="8">
      <c r="A8" s="22" t="inlineStr">
        <is>
          <t>店舗名</t>
        </is>
      </c>
      <c r="B8" s="22" t="inlineStr">
        <is>
          <t>臨店頻度</t>
        </is>
      </c>
      <c r="C8" s="22" t="inlineStr">
        <is>
          <t>前回臨店日</t>
        </is>
      </c>
      <c r="D8" s="22" t="inlineStr">
        <is>
          <t>次回予定日</t>
        </is>
      </c>
      <c r="E8" s="22" t="inlineStr">
        <is>
          <t>SV担当</t>
        </is>
      </c>
    </row>
    <row r="30" ht="26" customHeight="1">
      <c r="A30" s="29" t="inlineStr">
        <is>
          <t>▼ 臨店記録</t>
        </is>
      </c>
      <c r="B30" s="29" t="n"/>
      <c r="C30" s="29" t="n"/>
      <c r="D30" s="29" t="n"/>
      <c r="E30" s="29" t="n"/>
      <c r="F30" s="29" t="n"/>
      <c r="G30" s="29" t="n"/>
      <c r="H30" s="29" t="n"/>
      <c r="I30" s="29" t="n"/>
      <c r="J30" s="29" t="n"/>
      <c r="K30" s="29" t="n"/>
    </row>
    <row r="31">
      <c r="A31" s="11" t="inlineStr">
        <is>
          <t>【目的】臨店ごとのQSC得点と指摘事項を記録</t>
        </is>
      </c>
    </row>
    <row r="32">
      <c r="A32" s="11" t="inlineStr">
        <is>
          <t>【使い方】Q/S/C各10点 × 3 = 30点満点で採点。指摘事項は改善期限を必ず設定</t>
        </is>
      </c>
    </row>
    <row r="33">
      <c r="A33" s="11" t="inlineStr">
        <is>
          <t>【所要時間】臨店1回あたり15分で記録</t>
        </is>
      </c>
    </row>
    <row r="35">
      <c r="A35" s="30" t="inlineStr">
        <is>
          <t>臨店記録 (QSC 30点満点)</t>
        </is>
      </c>
    </row>
    <row r="37">
      <c r="A37" s="22" t="inlineStr">
        <is>
          <t>日付</t>
        </is>
      </c>
      <c r="B37" s="22" t="inlineStr">
        <is>
          <t>店舗</t>
        </is>
      </c>
      <c r="C37" s="22" t="inlineStr">
        <is>
          <t>SV</t>
        </is>
      </c>
      <c r="D37" s="22" t="inlineStr">
        <is>
          <t>Q(10)</t>
        </is>
      </c>
      <c r="E37" s="22" t="inlineStr">
        <is>
          <t>S(10)</t>
        </is>
      </c>
      <c r="F37" s="22" t="inlineStr">
        <is>
          <t>C(10)</t>
        </is>
      </c>
      <c r="G37" s="22" t="inlineStr">
        <is>
          <t>合計(自動)</t>
        </is>
      </c>
      <c r="H37" s="22" t="inlineStr">
        <is>
          <t>指摘事項</t>
        </is>
      </c>
      <c r="I37" s="22" t="inlineStr">
        <is>
          <t>改善期限</t>
        </is>
      </c>
      <c r="J37" s="22" t="inlineStr">
        <is>
          <t>完了確認</t>
        </is>
      </c>
    </row>
    <row r="38">
      <c r="G38" s="7">
        <f>D8+E8+F8</f>
        <v/>
      </c>
    </row>
    <row r="39">
      <c r="G39" s="7">
        <f>D9+E9+F9</f>
        <v/>
      </c>
    </row>
    <row r="40">
      <c r="G40" s="7">
        <f>D10+E10+F10</f>
        <v/>
      </c>
    </row>
    <row r="41">
      <c r="G41" s="7">
        <f>D11+E11+F11</f>
        <v/>
      </c>
    </row>
    <row r="42">
      <c r="G42" s="7">
        <f>D12+E12+F12</f>
        <v/>
      </c>
    </row>
    <row r="43">
      <c r="G43" s="7">
        <f>D13+E13+F13</f>
        <v/>
      </c>
    </row>
    <row r="44">
      <c r="G44" s="7">
        <f>D14+E14+F14</f>
        <v/>
      </c>
    </row>
    <row r="45">
      <c r="G45" s="7">
        <f>D15+E15+F15</f>
        <v/>
      </c>
    </row>
    <row r="46">
      <c r="G46" s="7">
        <f>D16+E16+F16</f>
        <v/>
      </c>
    </row>
    <row r="47">
      <c r="G47" s="7">
        <f>D17+E17+F17</f>
        <v/>
      </c>
    </row>
    <row r="48">
      <c r="G48" s="7">
        <f>D18+E18+F18</f>
        <v/>
      </c>
    </row>
    <row r="49">
      <c r="G49" s="7">
        <f>D19+E19+F19</f>
        <v/>
      </c>
    </row>
    <row r="50">
      <c r="G50" s="7">
        <f>D20+E20+F20</f>
        <v/>
      </c>
    </row>
    <row r="51">
      <c r="G51" s="7">
        <f>D21+E21+F21</f>
        <v/>
      </c>
    </row>
    <row r="52">
      <c r="G52" s="7">
        <f>D22+E22+F22</f>
        <v/>
      </c>
    </row>
    <row r="53">
      <c r="G53" s="7">
        <f>D23+E23+F23</f>
        <v/>
      </c>
    </row>
    <row r="54">
      <c r="G54" s="7">
        <f>D24+E24+F24</f>
        <v/>
      </c>
    </row>
    <row r="55">
      <c r="G55" s="7">
        <f>D25+E25+F25</f>
        <v/>
      </c>
    </row>
    <row r="56">
      <c r="G56" s="7">
        <f>D26+E26+F26</f>
        <v/>
      </c>
    </row>
    <row r="57">
      <c r="G57" s="7">
        <f>D27+E27+F27</f>
        <v/>
      </c>
    </row>
    <row r="58">
      <c r="G58" s="7">
        <f>D28+E28+F28</f>
        <v/>
      </c>
    </row>
    <row r="59">
      <c r="G59" s="7">
        <f>D29+E29+F29</f>
        <v/>
      </c>
    </row>
    <row r="60">
      <c r="G60" s="7">
        <f>D30+E30+F30</f>
        <v/>
      </c>
    </row>
    <row r="61">
      <c r="G61" s="7">
        <f>D31+E31+F31</f>
        <v/>
      </c>
    </row>
    <row r="62">
      <c r="G62" s="7">
        <f>D32+E32+F32</f>
        <v/>
      </c>
    </row>
    <row r="63">
      <c r="G63" s="7">
        <f>D33+E33+F33</f>
        <v/>
      </c>
    </row>
    <row r="64">
      <c r="G64" s="7">
        <f>D34+E34+F34</f>
        <v/>
      </c>
    </row>
    <row r="65">
      <c r="G65" s="7">
        <f>D35+E35+F35</f>
        <v/>
      </c>
    </row>
    <row r="66">
      <c r="G66" s="7">
        <f>D36+E36+F36</f>
        <v/>
      </c>
    </row>
    <row r="67">
      <c r="G67" s="7">
        <f>D37+E37+F37</f>
        <v/>
      </c>
    </row>
    <row r="69" ht="26" customHeight="1">
      <c r="A69" s="29" t="inlineStr">
        <is>
          <t>▼ KPIダッシュボード</t>
        </is>
      </c>
      <c r="B69" s="29" t="n"/>
      <c r="C69" s="29" t="n"/>
      <c r="D69" s="29" t="n"/>
      <c r="E69" s="29" t="n"/>
      <c r="F69" s="29" t="n"/>
      <c r="G69" s="29" t="n"/>
      <c r="H69" s="29" t="n"/>
      <c r="I69" s="29" t="n"/>
      <c r="J69" s="29" t="n"/>
      <c r="K69" s="29" t="n"/>
    </row>
    <row r="70">
      <c r="A70" s="11" t="inlineStr">
        <is>
          <t>【目的】SV別の臨店完了率・指摘解決率・店舗別QSC推移を可視化</t>
        </is>
      </c>
    </row>
    <row r="71">
      <c r="A71" s="11" t="inlineStr">
        <is>
          <t>【使い方】「臨店記録」シートから自動集計。SV名を入力すると数値が更新</t>
        </is>
      </c>
    </row>
    <row r="72">
      <c r="A72" s="11" t="inlineStr">
        <is>
          <t>【所要時間】確認のみ5分</t>
        </is>
      </c>
    </row>
    <row r="74">
      <c r="A74" s="30" t="inlineStr">
        <is>
          <t>KPIダッシュボード</t>
        </is>
      </c>
    </row>
    <row r="76">
      <c r="A76" s="22" t="inlineStr">
        <is>
          <t>SV名</t>
        </is>
      </c>
      <c r="B76" s="22" t="inlineStr">
        <is>
          <t>臨店完了数</t>
        </is>
      </c>
      <c r="C76" s="22" t="inlineStr">
        <is>
          <t>指摘事項総数(自動)</t>
        </is>
      </c>
      <c r="D76" s="22" t="inlineStr">
        <is>
          <t>解決済(自動)</t>
        </is>
      </c>
      <c r="E76" s="22" t="inlineStr">
        <is>
          <t>解決率%(自動)</t>
        </is>
      </c>
    </row>
    <row r="77">
      <c r="B77" s="7">
        <f>COUNTIF(臨店記録!C:C,A8)</f>
        <v/>
      </c>
      <c r="C77" s="7">
        <f>COUNTIFS(臨店記録!C:C,A8,臨店記録!H:H,"&lt;&gt;")</f>
        <v/>
      </c>
      <c r="D77" s="7">
        <f>COUNTIFS(臨店記録!C:C,A8,臨店記録!J:J,"完了")</f>
        <v/>
      </c>
      <c r="E77" s="7">
        <f>IFERROR(D8/C8*100,0)</f>
        <v/>
      </c>
    </row>
    <row r="78">
      <c r="B78" s="7">
        <f>COUNTIF(臨店記録!C:C,A9)</f>
        <v/>
      </c>
      <c r="C78" s="7">
        <f>COUNTIFS(臨店記録!C:C,A9,臨店記録!H:H,"&lt;&gt;")</f>
        <v/>
      </c>
      <c r="D78" s="7">
        <f>COUNTIFS(臨店記録!C:C,A9,臨店記録!J:J,"完了")</f>
        <v/>
      </c>
      <c r="E78" s="7">
        <f>IFERROR(D9/C9*100,0)</f>
        <v/>
      </c>
    </row>
    <row r="79">
      <c r="B79" s="7">
        <f>COUNTIF(臨店記録!C:C,A10)</f>
        <v/>
      </c>
      <c r="C79" s="7">
        <f>COUNTIFS(臨店記録!C:C,A10,臨店記録!H:H,"&lt;&gt;")</f>
        <v/>
      </c>
      <c r="D79" s="7">
        <f>COUNTIFS(臨店記録!C:C,A10,臨店記録!J:J,"完了")</f>
        <v/>
      </c>
      <c r="E79" s="7">
        <f>IFERROR(D10/C10*100,0)</f>
        <v/>
      </c>
    </row>
    <row r="80">
      <c r="B80" s="7">
        <f>COUNTIF(臨店記録!C:C,A11)</f>
        <v/>
      </c>
      <c r="C80" s="7">
        <f>COUNTIFS(臨店記録!C:C,A11,臨店記録!H:H,"&lt;&gt;")</f>
        <v/>
      </c>
      <c r="D80" s="7">
        <f>COUNTIFS(臨店記録!C:C,A11,臨店記録!J:J,"完了")</f>
        <v/>
      </c>
      <c r="E80" s="7">
        <f>IFERROR(D11/C11*100,0)</f>
        <v/>
      </c>
    </row>
    <row r="81">
      <c r="B81" s="7">
        <f>COUNTIF(臨店記録!C:C,A12)</f>
        <v/>
      </c>
      <c r="C81" s="7">
        <f>COUNTIFS(臨店記録!C:C,A12,臨店記録!H:H,"&lt;&gt;")</f>
        <v/>
      </c>
      <c r="D81" s="7">
        <f>COUNTIFS(臨店記録!C:C,A12,臨店記録!J:J,"完了")</f>
        <v/>
      </c>
      <c r="E81" s="7">
        <f>IFERROR(D12/C12*100,0)</f>
        <v/>
      </c>
    </row>
    <row r="84">
      <c r="A84" s="17" t="inlineStr">
        <is>
          <t>店舗別QSC平均 (自動集計)</t>
        </is>
      </c>
    </row>
    <row r="86">
      <c r="A86" s="17" t="inlineStr">
        <is>
          <t>店舗名</t>
        </is>
      </c>
      <c r="B86" s="7" t="inlineStr">
        <is>
          <t>臨店回数</t>
        </is>
      </c>
      <c r="C86" s="7" t="inlineStr">
        <is>
          <t>Q平均</t>
        </is>
      </c>
      <c r="D86" s="7" t="inlineStr">
        <is>
          <t>S平均</t>
        </is>
      </c>
      <c r="E86" s="7" t="inlineStr">
        <is>
          <t>C平均</t>
        </is>
      </c>
      <c r="F86" s="7" t="inlineStr">
        <is>
          <t>合計平均</t>
        </is>
      </c>
    </row>
    <row r="87">
      <c r="B87" s="7">
        <f>COUNTIF(臨店記録!B:B,A18)</f>
        <v/>
      </c>
      <c r="C87" s="7">
        <f>IFERROR(AVERAGEIF(臨店記録!B:B,A18,臨店記録!D:D),0)</f>
        <v/>
      </c>
      <c r="D87" s="7">
        <f>IFERROR(AVERAGEIF(臨店記録!B:B,A18,臨店記録!E:E),0)</f>
        <v/>
      </c>
      <c r="E87" s="7">
        <f>IFERROR(AVERAGEIF(臨店記録!B:B,A18,臨店記録!F:F),0)</f>
        <v/>
      </c>
      <c r="F87" s="7">
        <f>C18+D18+E18</f>
        <v/>
      </c>
    </row>
    <row r="88">
      <c r="B88" s="7">
        <f>COUNTIF(臨店記録!B:B,A19)</f>
        <v/>
      </c>
      <c r="C88" s="7">
        <f>IFERROR(AVERAGEIF(臨店記録!B:B,A19,臨店記録!D:D),0)</f>
        <v/>
      </c>
      <c r="D88" s="7">
        <f>IFERROR(AVERAGEIF(臨店記録!B:B,A19,臨店記録!E:E),0)</f>
        <v/>
      </c>
      <c r="E88" s="7">
        <f>IFERROR(AVERAGEIF(臨店記録!B:B,A19,臨店記録!F:F),0)</f>
        <v/>
      </c>
      <c r="F88" s="7">
        <f>C19+D19+E19</f>
        <v/>
      </c>
    </row>
    <row r="89">
      <c r="B89" s="7">
        <f>COUNTIF(臨店記録!B:B,A20)</f>
        <v/>
      </c>
      <c r="C89" s="7">
        <f>IFERROR(AVERAGEIF(臨店記録!B:B,A20,臨店記録!D:D),0)</f>
        <v/>
      </c>
      <c r="D89" s="7">
        <f>IFERROR(AVERAGEIF(臨店記録!B:B,A20,臨店記録!E:E),0)</f>
        <v/>
      </c>
      <c r="E89" s="7">
        <f>IFERROR(AVERAGEIF(臨店記録!B:B,A20,臨店記録!F:F),0)</f>
        <v/>
      </c>
      <c r="F89" s="7">
        <f>C20+D20+E20</f>
        <v/>
      </c>
    </row>
    <row r="90">
      <c r="B90" s="7">
        <f>COUNTIF(臨店記録!B:B,A21)</f>
        <v/>
      </c>
      <c r="C90" s="7">
        <f>IFERROR(AVERAGEIF(臨店記録!B:B,A21,臨店記録!D:D),0)</f>
        <v/>
      </c>
      <c r="D90" s="7">
        <f>IFERROR(AVERAGEIF(臨店記録!B:B,A21,臨店記録!E:E),0)</f>
        <v/>
      </c>
      <c r="E90" s="7">
        <f>IFERROR(AVERAGEIF(臨店記録!B:B,A21,臨店記録!F:F),0)</f>
        <v/>
      </c>
      <c r="F90" s="7">
        <f>C21+D21+E21</f>
        <v/>
      </c>
    </row>
    <row r="91">
      <c r="B91" s="7">
        <f>COUNTIF(臨店記録!B:B,A22)</f>
        <v/>
      </c>
      <c r="C91" s="7">
        <f>IFERROR(AVERAGEIF(臨店記録!B:B,A22,臨店記録!D:D),0)</f>
        <v/>
      </c>
      <c r="D91" s="7">
        <f>IFERROR(AVERAGEIF(臨店記録!B:B,A22,臨店記録!E:E),0)</f>
        <v/>
      </c>
      <c r="E91" s="7">
        <f>IFERROR(AVERAGEIF(臨店記録!B:B,A22,臨店記録!F:F),0)</f>
        <v/>
      </c>
      <c r="F91" s="7">
        <f>C22+D22+E22</f>
        <v/>
      </c>
    </row>
    <row r="92">
      <c r="B92" s="7">
        <f>COUNTIF(臨店記録!B:B,A23)</f>
        <v/>
      </c>
      <c r="C92" s="7">
        <f>IFERROR(AVERAGEIF(臨店記録!B:B,A23,臨店記録!D:D),0)</f>
        <v/>
      </c>
      <c r="D92" s="7">
        <f>IFERROR(AVERAGEIF(臨店記録!B:B,A23,臨店記録!E:E),0)</f>
        <v/>
      </c>
      <c r="E92" s="7">
        <f>IFERROR(AVERAGEIF(臨店記録!B:B,A23,臨店記録!F:F),0)</f>
        <v/>
      </c>
      <c r="F92" s="7">
        <f>C23+D23+E23</f>
        <v/>
      </c>
    </row>
    <row r="93">
      <c r="B93" s="7">
        <f>COUNTIF(臨店記録!B:B,A24)</f>
        <v/>
      </c>
      <c r="C93" s="7">
        <f>IFERROR(AVERAGEIF(臨店記録!B:B,A24,臨店記録!D:D),0)</f>
        <v/>
      </c>
      <c r="D93" s="7">
        <f>IFERROR(AVERAGEIF(臨店記録!B:B,A24,臨店記録!E:E),0)</f>
        <v/>
      </c>
      <c r="E93" s="7">
        <f>IFERROR(AVERAGEIF(臨店記録!B:B,A24,臨店記録!F:F),0)</f>
        <v/>
      </c>
      <c r="F93" s="7">
        <f>C24+D24+E24</f>
        <v/>
      </c>
    </row>
    <row r="94">
      <c r="B94" s="7">
        <f>COUNTIF(臨店記録!B:B,A25)</f>
        <v/>
      </c>
      <c r="C94" s="7">
        <f>IFERROR(AVERAGEIF(臨店記録!B:B,A25,臨店記録!D:D),0)</f>
        <v/>
      </c>
      <c r="D94" s="7">
        <f>IFERROR(AVERAGEIF(臨店記録!B:B,A25,臨店記録!E:E),0)</f>
        <v/>
      </c>
      <c r="E94" s="7">
        <f>IFERROR(AVERAGEIF(臨店記録!B:B,A25,臨店記録!F:F),0)</f>
        <v/>
      </c>
      <c r="F94" s="7">
        <f>C25+D25+E25</f>
        <v/>
      </c>
    </row>
    <row r="95">
      <c r="B95" s="7">
        <f>COUNTIF(臨店記録!B:B,A26)</f>
        <v/>
      </c>
      <c r="C95" s="7">
        <f>IFERROR(AVERAGEIF(臨店記録!B:B,A26,臨店記録!D:D),0)</f>
        <v/>
      </c>
      <c r="D95" s="7">
        <f>IFERROR(AVERAGEIF(臨店記録!B:B,A26,臨店記録!E:E),0)</f>
        <v/>
      </c>
      <c r="E95" s="7">
        <f>IFERROR(AVERAGEIF(臨店記録!B:B,A26,臨店記録!F:F),0)</f>
        <v/>
      </c>
      <c r="F95" s="7">
        <f>C26+D26+E26</f>
        <v/>
      </c>
    </row>
    <row r="96">
      <c r="B96" s="7">
        <f>COUNTIF(臨店記録!B:B,A27)</f>
        <v/>
      </c>
      <c r="C96" s="7">
        <f>IFERROR(AVERAGEIF(臨店記録!B:B,A27,臨店記録!D:D),0)</f>
        <v/>
      </c>
      <c r="D96" s="7">
        <f>IFERROR(AVERAGEIF(臨店記録!B:B,A27,臨店記録!E:E),0)</f>
        <v/>
      </c>
      <c r="E96" s="7">
        <f>IFERROR(AVERAGEIF(臨店記録!B:B,A27,臨店記録!F:F),0)</f>
        <v/>
      </c>
      <c r="F96" s="7">
        <f>C27+D27+E27</f>
        <v/>
      </c>
    </row>
    <row r="98" ht="26" customHeight="1">
      <c r="A98" s="29" t="inlineStr">
        <is>
          <t>▼ 記入例</t>
        </is>
      </c>
      <c r="B98" s="29" t="n"/>
      <c r="C98" s="29" t="n"/>
      <c r="D98" s="29" t="n"/>
      <c r="E98" s="29" t="n"/>
      <c r="F98" s="29" t="n"/>
      <c r="G98" s="29" t="n"/>
      <c r="H98" s="29" t="n"/>
      <c r="I98" s="29" t="n"/>
      <c r="J98" s="29" t="n"/>
      <c r="K98" s="29" t="n"/>
    </row>
    <row r="99">
      <c r="A99" s="11" t="inlineStr">
        <is>
          <t>【目的】30店舗規模の典型例</t>
        </is>
      </c>
    </row>
    <row r="100">
      <c r="A100" s="11" t="inlineStr">
        <is>
          <t>【使い方】ファンくる80点以下は2ヶ月後に約40万円売上ダウン。80点死守が最低ライン</t>
        </is>
      </c>
    </row>
    <row r="101">
      <c r="A101" s="11" t="inlineStr">
        <is>
          <t>【所要時間】参考5分</t>
        </is>
      </c>
    </row>
    <row r="103">
      <c r="A103" s="30" t="inlineStr">
        <is>
          <t>記入例：臨店記録</t>
        </is>
      </c>
    </row>
    <row r="105">
      <c r="A105" s="22" t="inlineStr">
        <is>
          <t>日付</t>
        </is>
      </c>
      <c r="B105" s="22" t="inlineStr">
        <is>
          <t>店舗</t>
        </is>
      </c>
      <c r="C105" s="22" t="inlineStr">
        <is>
          <t>SV</t>
        </is>
      </c>
      <c r="D105" s="22" t="inlineStr">
        <is>
          <t>Q(10)</t>
        </is>
      </c>
      <c r="E105" s="22" t="inlineStr">
        <is>
          <t>S(10)</t>
        </is>
      </c>
      <c r="F105" s="22" t="inlineStr">
        <is>
          <t>C(10)</t>
        </is>
      </c>
      <c r="G105" s="22" t="inlineStr">
        <is>
          <t>合計(自動)</t>
        </is>
      </c>
      <c r="H105" s="22" t="inlineStr">
        <is>
          <t>指摘事項</t>
        </is>
      </c>
      <c r="I105" s="22" t="inlineStr">
        <is>
          <t>改善期限</t>
        </is>
      </c>
      <c r="J105" s="22" t="inlineStr">
        <is>
          <t>完了確認</t>
        </is>
      </c>
    </row>
    <row r="106">
      <c r="A106" s="17" t="inlineStr">
        <is>
          <t>2026/04/01</t>
        </is>
      </c>
      <c r="B106" s="7" t="inlineStr">
        <is>
          <t>新宿店</t>
        </is>
      </c>
      <c r="C106" s="7" t="inlineStr">
        <is>
          <t>SV鈴木</t>
        </is>
      </c>
      <c r="D106" s="7" t="n">
        <v>9</v>
      </c>
      <c r="E106" s="7" t="n">
        <v>8</v>
      </c>
      <c r="F106" s="7" t="n">
        <v>9</v>
      </c>
      <c r="G106" s="7" t="n">
        <v>26</v>
      </c>
      <c r="H106" s="7" t="inlineStr">
        <is>
          <t>冷蔵庫温度管理不備</t>
        </is>
      </c>
      <c r="I106" s="7" t="inlineStr">
        <is>
          <t>2026/04/15</t>
        </is>
      </c>
      <c r="J106" s="7" t="inlineStr">
        <is>
          <t>完了</t>
        </is>
      </c>
    </row>
    <row r="107">
      <c r="A107" s="17" t="inlineStr">
        <is>
          <t>2026/04/03</t>
        </is>
      </c>
      <c r="B107" s="7" t="inlineStr">
        <is>
          <t>渋谷店</t>
        </is>
      </c>
      <c r="C107" s="7" t="inlineStr">
        <is>
          <t>SV鈴木</t>
        </is>
      </c>
      <c r="D107" s="7" t="n">
        <v>8</v>
      </c>
      <c r="E107" s="7" t="n">
        <v>7</v>
      </c>
      <c r="F107" s="7" t="n">
        <v>8</v>
      </c>
      <c r="G107" s="7" t="n">
        <v>23</v>
      </c>
      <c r="H107" s="7" t="inlineStr">
        <is>
          <t>挨拶徹底不足</t>
        </is>
      </c>
      <c r="I107" s="7" t="inlineStr">
        <is>
          <t>2026/04/10</t>
        </is>
      </c>
      <c r="J107" s="7" t="inlineStr">
        <is>
          <t>完了</t>
        </is>
      </c>
    </row>
    <row r="108">
      <c r="A108" s="17" t="inlineStr">
        <is>
          <t>2026/04/05</t>
        </is>
      </c>
      <c r="B108" s="7" t="inlineStr">
        <is>
          <t>池袋店</t>
        </is>
      </c>
      <c r="C108" s="7" t="inlineStr">
        <is>
          <t>SV伊藤</t>
        </is>
      </c>
      <c r="D108" s="7" t="n">
        <v>7</v>
      </c>
      <c r="E108" s="7" t="n">
        <v>8</v>
      </c>
      <c r="F108" s="7" t="n">
        <v>7</v>
      </c>
      <c r="G108" s="7" t="n">
        <v>22</v>
      </c>
      <c r="H108" s="7" t="inlineStr">
        <is>
          <t>提供スピード遅延・メニュー表汚れ</t>
        </is>
      </c>
      <c r="I108" s="7" t="inlineStr">
        <is>
          <t>2026/04/20</t>
        </is>
      </c>
      <c r="J108" s="7" t="inlineStr">
        <is>
          <t>対応中</t>
        </is>
      </c>
    </row>
    <row r="109">
      <c r="A109" s="17" t="inlineStr">
        <is>
          <t>2026/04/08</t>
        </is>
      </c>
      <c r="B109" s="7" t="inlineStr">
        <is>
          <t>銀座店</t>
        </is>
      </c>
      <c r="C109" s="7" t="inlineStr">
        <is>
          <t>SV伊藤</t>
        </is>
      </c>
      <c r="D109" s="7" t="n">
        <v>9</v>
      </c>
      <c r="E109" s="7" t="n">
        <v>9</v>
      </c>
      <c r="F109" s="7" t="n">
        <v>9</v>
      </c>
      <c r="G109" s="7" t="n">
        <v>27</v>
      </c>
      <c r="H109" s="7" t="inlineStr">
        <is>
          <t>指摘なし(優良)</t>
        </is>
      </c>
      <c r="I109" s="7" t="inlineStr">
        <is>
          <t>-</t>
        </is>
      </c>
      <c r="J109" s="7" t="inlineStr">
        <is>
          <t>完了</t>
        </is>
      </c>
    </row>
    <row r="110">
      <c r="A110" s="17" t="inlineStr">
        <is>
          <t>2026/04/10</t>
        </is>
      </c>
      <c r="B110" s="7" t="inlineStr">
        <is>
          <t>上野店</t>
        </is>
      </c>
      <c r="C110" s="7" t="inlineStr">
        <is>
          <t>SV鈴木</t>
        </is>
      </c>
      <c r="D110" s="7" t="n">
        <v>6</v>
      </c>
      <c r="E110" s="7" t="n">
        <v>7</v>
      </c>
      <c r="F110" s="7" t="n">
        <v>6</v>
      </c>
      <c r="G110" s="7" t="n">
        <v>19</v>
      </c>
      <c r="H110" s="7" t="inlineStr">
        <is>
          <t>QSC基準値割れ要注意</t>
        </is>
      </c>
      <c r="I110" s="7" t="inlineStr">
        <is>
          <t>2026/04/25</t>
        </is>
      </c>
      <c r="J110" s="7" t="inlineStr">
        <is>
          <t>未完了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2" customWidth="1" min="3" max="3"/>
    <col width="38" customWidth="1" min="4" max="4"/>
    <col width="38" customWidth="1" min="5" max="5"/>
    <col width="38" customWidth="1" min="6" max="6"/>
  </cols>
  <sheetData>
    <row r="1">
      <c r="A1" s="20" t="inlineStr">
        <is>
          <t>Action Plan：30店舗の壁（スコア連動90日プラン）</t>
        </is>
      </c>
    </row>
    <row r="2">
      <c r="A2" s="21" t="inlineStr">
        <is>
          <t>診断の各軸スコアに連動して30日／60日／90日アクションを自動表示。『最優先軸』が最優先対応です。</t>
        </is>
      </c>
    </row>
    <row r="4">
      <c r="A4" s="12" t="inlineStr">
        <is>
          <t>軸</t>
        </is>
      </c>
      <c r="B4" s="12" t="inlineStr">
        <is>
          <t>スコア(10)</t>
        </is>
      </c>
      <c r="C4" s="12" t="inlineStr">
        <is>
          <t>100点換算</t>
        </is>
      </c>
      <c r="D4" s="12" t="inlineStr">
        <is>
          <t>30日アクション</t>
        </is>
      </c>
      <c r="E4" s="12" t="inlineStr">
        <is>
          <t>60日アクション</t>
        </is>
      </c>
      <c r="F4" s="12" t="inlineStr">
        <is>
          <t>90日アクション</t>
        </is>
      </c>
    </row>
    <row r="5" ht="48" customHeight="1">
      <c r="A5" s="17" t="inlineStr">
        <is>
          <t>A. 本部機能</t>
        </is>
      </c>
      <c r="B5" s="15">
        <f>IFERROR('診断（30店舗の壁）'!D4+'診断（30店舗の壁）'!D5,0)</f>
        <v/>
      </c>
      <c r="C5" s="15">
        <f>ROUND(B5/10*100,0)</f>
        <v/>
      </c>
      <c r="D5" s="7">
        <f>IF(C5&lt;=50,"決裁権限表v2をアップデートし、営業／人事／経理に分離",IF(C5&lt;=70,"機能別責任者を任命（営業／人事／経理／販促）","本部定例（経営会議・部門会議）の設計と運用開始"))</f>
        <v/>
      </c>
      <c r="E5" s="7">
        <f>IF(C5&lt;=50,"機能別責任者を任命（営業／人事／経理／販促）",IF(C5&lt;=70,"本部定例（経営会議・部門会議）の設計と運用開始","標準クリア→維持"))</f>
        <v/>
      </c>
      <c r="F5" s="7">
        <f>IF(C5&lt;=50,"本部定例（経営会議・部門会議）の設計と運用開始",IF(C5&lt;=70,"標準クリア→維持","レベルアップ：次フェーズ軸を先行着手"))</f>
        <v/>
      </c>
    </row>
    <row r="6" ht="48" customHeight="1">
      <c r="A6" s="17" t="inlineStr">
        <is>
          <t>B. 人材供給</t>
        </is>
      </c>
      <c r="B6" s="15">
        <f>IFERROR('診断（30店舗の壁）'!D6+'診断（30店舗の壁）'!D7,0)</f>
        <v/>
      </c>
      <c r="C6" s="15">
        <f>ROUND(B6/10*100,0)</f>
        <v/>
      </c>
      <c r="D6" s="7">
        <f>IF(C6&lt;=50,"店長昇格基準ドキュメントを明文化しパイプライン可視化",IF(C6&lt;=70,"採用KPIシート（応募→面接→採用→定着）を月次運用","採用動線をマルチチャネル化（紹介＋媒体＋リファラル）"))</f>
        <v/>
      </c>
      <c r="E6" s="7">
        <f>IF(C6&lt;=50,"採用KPIシート（応募→面接→採用→定着）を月次運用",IF(C6&lt;=70,"採用動線をマルチチャネル化（紹介＋媒体＋リファラル）","標準クリア→維持"))</f>
        <v/>
      </c>
      <c r="F6" s="7">
        <f>IF(C6&lt;=50,"採用動線をマルチチャネル化（紹介＋媒体＋リファラル）",IF(C6&lt;=70,"標準クリア→維持","レベルアップ：次フェーズ軸を先行着手"))</f>
        <v/>
      </c>
    </row>
    <row r="7" ht="48" customHeight="1">
      <c r="A7" s="17" t="inlineStr">
        <is>
          <t>C. SV体制</t>
        </is>
      </c>
      <c r="B7" s="15">
        <f>IFERROR('診断（30店舗の壁）'!D8+'診断（30店舗の壁）'!D9,0)</f>
        <v/>
      </c>
      <c r="C7" s="15">
        <f>ROUND(B7/10*100,0)</f>
        <v/>
      </c>
      <c r="D7" s="7">
        <f>IF(C7&lt;=50,"SV臨店KPIシート導入＋メシドック簡易版で品質可視化",IF(C7&lt;=70,"SV担当店舗を10店以下に調整／臨店レポート様式を統一","SV評価制度を策定し、臨店品質と連動した報酬設計を導入"))</f>
        <v/>
      </c>
      <c r="E7" s="7">
        <f>IF(C7&lt;=50,"SV担当店舗を10店以下に調整／臨店レポート様式を統一",IF(C7&lt;=70,"SV評価制度を策定し、臨店品質と連動した報酬設計を導入","標準クリア→維持"))</f>
        <v/>
      </c>
      <c r="F7" s="7">
        <f>IF(C7&lt;=50,"SV評価制度を策定し、臨店品質と連動した報酬設計を導入",IF(C7&lt;=70,"標準クリア→維持","レベルアップ：次フェーズ軸を先行着手"))</f>
        <v/>
      </c>
    </row>
    <row r="8" ht="48" customHeight="1">
      <c r="A8" s="17" t="inlineStr">
        <is>
          <t>D. 教育</t>
        </is>
      </c>
      <c r="B8" s="15">
        <f>IFERROR('診断（30店舗の壁）'!D10+'診断（30店舗の壁）'!D11,0)</f>
        <v/>
      </c>
      <c r="C8" s="15">
        <f>ROUND(B8/10*100,0)</f>
        <v/>
      </c>
      <c r="D8" s="7">
        <f>IF(C8&lt;=50,"ポジション別評価シートv1を運用開始",IF(C8&lt;=70,"eラーニング／動画マニュアルの導入PoC","年2回評価サイクル＋1on1運用を定着"))</f>
        <v/>
      </c>
      <c r="E8" s="7">
        <f>IF(C8&lt;=50,"eラーニング／動画マニュアルの導入PoC",IF(C8&lt;=70,"年2回評価サイクル＋1on1運用を定着","標準クリア→維持"))</f>
        <v/>
      </c>
      <c r="F8" s="7">
        <f>IF(C8&lt;=50,"年2回評価サイクル＋1on1運用を定着",IF(C8&lt;=70,"標準クリア→維持","レベルアップ：次フェーズ軸を先行着手"))</f>
        <v/>
      </c>
    </row>
    <row r="9" ht="48" customHeight="1">
      <c r="A9" s="17" t="inlineStr">
        <is>
          <t>E. 数値管理</t>
        </is>
      </c>
      <c r="B9" s="15">
        <f>IFERROR('診断（30店舗の壁）'!D12+'診断（30店舗の壁）'!D13,0)</f>
        <v/>
      </c>
      <c r="C9" s="15">
        <f>ROUND(B9/10*100,0)</f>
        <v/>
      </c>
      <c r="D9" s="7">
        <f>IF(C9&lt;=50,"日次P/Lを翌営業日に確認する運用を定着",IF(C9&lt;=70,"KPIツリーを可視化し、月次レビュー会議に組み込み","全店KPIダッシュボードをBIツールで構築"))</f>
        <v/>
      </c>
      <c r="E9" s="7">
        <f>IF(C9&lt;=50,"KPIツリーを可視化し、月次レビュー会議に組み込み",IF(C9&lt;=70,"全店KPIダッシュボードをBIツールで構築","標準クリア→維持"))</f>
        <v/>
      </c>
      <c r="F9" s="7">
        <f>IF(C9&lt;=50,"全店KPIダッシュボードをBIツールで構築",IF(C9&lt;=70,"標準クリア→維持","レベルアップ：次フェーズ軸を先行着手"))</f>
        <v/>
      </c>
    </row>
    <row r="12">
      <c r="A12" s="31" t="inlineStr">
        <is>
          <t>※ 100点換算 50以下＝最優先、51〜70＝中期、71以上＝維持。『最優先軸』から30日アクションに着手してください。</t>
        </is>
      </c>
    </row>
    <row r="13">
      <c r="A13" s="8" t="inlineStr">
        <is>
          <t>※ 本シートは 02_15店舗 / 03_30店舗 / 04_50店舗 の各フェーズ版で独立しています。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2026-04-24T15:16:07Z</dcterms:created>
  <dcterms:modified xmlns:dcterms="http://purl.org/dc/terms/" xmlns:xsi="http://www.w3.org/2001/XMLSchema-instance" xsi:type="dcterms:W3CDTF">2026-04-24T15:16:07Z</dcterms:modified>
</cp:coreProperties>
</file>